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20" windowHeight="6795" activeTab="0"/>
  </bookViews>
  <sheets>
    <sheet name="Log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steinportp</author>
  </authors>
  <commentList>
    <comment ref="D54" authorId="0">
      <text>
        <r>
          <rPr>
            <sz val="8"/>
            <rFont val="Tahoma"/>
            <family val="0"/>
          </rPr>
          <t>Formula: IP time divided by (product of total T-38 time divided by T-38 sorties = ASD). So, total T-38 time, divided by ASD = IP sorties.</t>
        </r>
      </text>
    </comment>
    <comment ref="C46" authorId="0">
      <text>
        <r>
          <rPr>
            <sz val="10"/>
            <rFont val="Tahoma"/>
            <family val="2"/>
          </rPr>
          <t>Total time as Eval divided by the product of total T-38 time divided by total T-38 sorties (cave man:  Instead of going through flight records for hours and counting individual sorties, I divided Eval time by average sortie duration (ASD, which is about 1.11) to get # of Eval sorties.</t>
        </r>
      </text>
    </comment>
    <comment ref="C45" authorId="0">
      <text>
        <r>
          <rPr>
            <sz val="10"/>
            <rFont val="Tahoma"/>
            <family val="2"/>
          </rPr>
          <t>Total IP time divided by the product of total T-38 time divided by total T-38 sorties (WTFO you say? I'm a simple cave man:  Instead of going through flight records for hours and counting individual sorties, I divided IP time by average sortie duration (ASD, which is about 1.11) to get # of IP sorties.</t>
        </r>
        <r>
          <rPr>
            <sz val="8"/>
            <rFont val="Tahoma"/>
            <family val="0"/>
          </rPr>
          <t xml:space="preserve">
</t>
        </r>
      </text>
    </comment>
    <comment ref="C47" authorId="1">
      <text>
        <r>
          <rPr>
            <sz val="10"/>
            <rFont val="Tahoma"/>
            <family val="2"/>
          </rPr>
          <t xml:space="preserve">AirlineApps.com allows you to list PIC, IP, and Eval sorties.  So, I listed all dual time (UPT dual, IFF dual, F-16D dual (24 sorties), T-38C dual (69 sorties)) as student sorties.
</t>
        </r>
      </text>
    </comment>
  </commentList>
</comments>
</file>

<file path=xl/sharedStrings.xml><?xml version="1.0" encoding="utf-8"?>
<sst xmlns="http://schemas.openxmlformats.org/spreadsheetml/2006/main" count="123" uniqueCount="78">
  <si>
    <t>Night</t>
  </si>
  <si>
    <t>Total</t>
  </si>
  <si>
    <t>AT-38B</t>
  </si>
  <si>
    <t>F-16D</t>
  </si>
  <si>
    <t>F-16C</t>
  </si>
  <si>
    <t>T-38C</t>
  </si>
  <si>
    <t>Sorties</t>
  </si>
  <si>
    <t>T-37B</t>
  </si>
  <si>
    <t>T-38A</t>
  </si>
  <si>
    <t>UPDATED</t>
  </si>
  <si>
    <t>PIC</t>
  </si>
  <si>
    <t>C-152</t>
  </si>
  <si>
    <t>C-172</t>
  </si>
  <si>
    <t>C-404</t>
  </si>
  <si>
    <t>TOTAL</t>
  </si>
  <si>
    <t>Type</t>
  </si>
  <si>
    <t>Primary</t>
  </si>
  <si>
    <t>Instructor</t>
  </si>
  <si>
    <t>Evaluator</t>
  </si>
  <si>
    <t>Conver x .2</t>
  </si>
  <si>
    <t>Civilian Flight Time, civilian pilot logbook</t>
  </si>
  <si>
    <t>Instrument</t>
  </si>
  <si>
    <t>Sim Inst</t>
  </si>
  <si>
    <t xml:space="preserve">Night </t>
  </si>
  <si>
    <t>F-16</t>
  </si>
  <si>
    <t>Combat</t>
  </si>
  <si>
    <t>Com Sorties</t>
  </si>
  <si>
    <t>NVG</t>
  </si>
  <si>
    <t>Time</t>
  </si>
  <si>
    <t>X/C</t>
  </si>
  <si>
    <t>Military Student Pilot Flight Time.  Times taken from Undergraduate Pilot Training transcripts</t>
  </si>
  <si>
    <t>Total Time</t>
  </si>
  <si>
    <t>W/Conver x.2</t>
  </si>
  <si>
    <t>Airplane Day</t>
  </si>
  <si>
    <t>Airplane Night</t>
  </si>
  <si>
    <t>Airplane Actual Instrument</t>
  </si>
  <si>
    <t>Airplane Sim Instrument</t>
  </si>
  <si>
    <t>Airplane X/C</t>
  </si>
  <si>
    <t>Military Sorties PIC</t>
  </si>
  <si>
    <t xml:space="preserve">Total </t>
  </si>
  <si>
    <t>C152/172</t>
  </si>
  <si>
    <t>Military Sorties Eval</t>
  </si>
  <si>
    <t xml:space="preserve">Military Sorties IP </t>
  </si>
  <si>
    <t>Military Sorties Student</t>
  </si>
  <si>
    <t>PIC Sorties</t>
  </si>
  <si>
    <t>Tactical PIC</t>
  </si>
  <si>
    <t>C-152/172</t>
  </si>
  <si>
    <t>Military IP</t>
  </si>
  <si>
    <t>PIC (solo)</t>
  </si>
  <si>
    <t>Military Rated Pilot Flight Time.  Times taken from USAF Flying History Report</t>
  </si>
  <si>
    <t>Mil Sorties Multi-Engine</t>
  </si>
  <si>
    <t>Simulator Time</t>
  </si>
  <si>
    <t xml:space="preserve">Mil Sorties Turbine </t>
  </si>
  <si>
    <t>Airline Apps.com (Delta &amp; Continental)</t>
  </si>
  <si>
    <t>Total PIC</t>
  </si>
  <si>
    <t>Turbine PIC</t>
  </si>
  <si>
    <t>Total Turbine</t>
  </si>
  <si>
    <t>Total IP</t>
  </si>
  <si>
    <t>Total FE</t>
  </si>
  <si>
    <t>FRASCA 242</t>
  </si>
  <si>
    <t>IP (w/ Eval)</t>
  </si>
  <si>
    <t>Total Night</t>
  </si>
  <si>
    <t xml:space="preserve">PIC Sorties </t>
  </si>
  <si>
    <t>Mil Sorties</t>
  </si>
  <si>
    <t>PA-44-180</t>
  </si>
  <si>
    <t>AT-38A</t>
  </si>
  <si>
    <t>Conver x .3</t>
  </si>
  <si>
    <t>W/Conver x.3</t>
  </si>
  <si>
    <t xml:space="preserve">Last 36 Months </t>
  </si>
  <si>
    <t>Jet PIC</t>
  </si>
  <si>
    <t>Total Jet Hours</t>
  </si>
  <si>
    <t>T-38</t>
  </si>
  <si>
    <t>T-37</t>
  </si>
  <si>
    <t>Dual/Stud</t>
  </si>
  <si>
    <r>
      <t>Fed</t>
    </r>
    <r>
      <rPr>
        <b/>
        <sz val="14"/>
        <color indexed="52"/>
        <rFont val="Arial"/>
        <family val="2"/>
      </rPr>
      <t>Ex</t>
    </r>
  </si>
  <si>
    <t>IP</t>
  </si>
  <si>
    <r>
      <t>PIC Turbine calculation</t>
    </r>
    <r>
      <rPr>
        <b/>
        <sz val="11"/>
        <rFont val="Arial"/>
        <family val="2"/>
      </rPr>
      <t xml:space="preserve">:  Solo sorties in T-37 &amp; T-38 as a student.  0 time AT-38B (all dual w/ IP).  All F-16C time .  F-16D dual time with an IP  = 36.0 (with 24 sorties), solo time (PIC) in the F-16D = 56.9 (with 38 sorties).  T-38C dual time with an IP = 80 (with 69 sorties), all other time in the T-38C is PIC. </t>
    </r>
    <r>
      <rPr>
        <b/>
        <sz val="12"/>
        <rFont val="Arial"/>
        <family val="2"/>
      </rPr>
      <t xml:space="preserve">     </t>
    </r>
  </si>
  <si>
    <r>
      <t xml:space="preserve">SOUTHWEST </t>
    </r>
    <r>
      <rPr>
        <b/>
        <sz val="12"/>
        <rFont val="Arial"/>
        <family val="2"/>
      </rPr>
      <t xml:space="preserve">&amp; </t>
    </r>
    <r>
      <rPr>
        <b/>
        <sz val="12"/>
        <color indexed="60"/>
        <rFont val="Arial"/>
        <family val="2"/>
      </rPr>
      <t>UPS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</si>
</sst>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0.0"/>
    <numFmt numFmtId="166" formatCode="[$-409]dddd\,\ mmmm\ dd\,\ yyyy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61"/>
      <name val="Arial"/>
      <family val="2"/>
    </font>
    <font>
      <b/>
      <sz val="12"/>
      <color indexed="5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61"/>
      <name val="Arial"/>
      <family val="2"/>
    </font>
    <font>
      <b/>
      <sz val="14"/>
      <color indexed="52"/>
      <name val="Arial"/>
      <family val="2"/>
    </font>
    <font>
      <sz val="14"/>
      <name val="Arial"/>
      <family val="2"/>
    </font>
    <font>
      <sz val="10"/>
      <name val="Tahoma"/>
      <family val="2"/>
    </font>
    <font>
      <b/>
      <u val="single"/>
      <sz val="11"/>
      <name val="Arial"/>
      <family val="2"/>
    </font>
    <font>
      <b/>
      <sz val="12"/>
      <color indexed="60"/>
      <name val="Arial"/>
      <family val="2"/>
    </font>
    <font>
      <b/>
      <sz val="8"/>
      <name val="Arial"/>
      <family val="2"/>
    </font>
    <font>
      <sz val="12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65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Fill="1" applyAlignment="1" applyProtection="1">
      <alignment/>
      <protection/>
    </xf>
    <xf numFmtId="165" fontId="6" fillId="2" borderId="1" xfId="0" applyNumberFormat="1" applyFont="1" applyFill="1" applyBorder="1" applyAlignment="1" applyProtection="1">
      <alignment horizontal="center"/>
      <protection/>
    </xf>
    <xf numFmtId="165" fontId="6" fillId="2" borderId="2" xfId="0" applyNumberFormat="1" applyFont="1" applyFill="1" applyBorder="1" applyAlignment="1" applyProtection="1">
      <alignment horizontal="center"/>
      <protection/>
    </xf>
    <xf numFmtId="165" fontId="6" fillId="2" borderId="3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165" fontId="6" fillId="3" borderId="2" xfId="0" applyNumberFormat="1" applyFont="1" applyFill="1" applyBorder="1" applyAlignment="1" applyProtection="1">
      <alignment horizontal="center"/>
      <protection locked="0"/>
    </xf>
    <xf numFmtId="165" fontId="6" fillId="3" borderId="2" xfId="0" applyNumberFormat="1" applyFont="1" applyFill="1" applyBorder="1" applyAlignment="1" applyProtection="1">
      <alignment horizontal="center"/>
      <protection/>
    </xf>
    <xf numFmtId="165" fontId="6" fillId="3" borderId="3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 applyProtection="1">
      <alignment horizontal="center" wrapText="1"/>
      <protection/>
    </xf>
    <xf numFmtId="165" fontId="6" fillId="3" borderId="3" xfId="0" applyNumberFormat="1" applyFont="1" applyFill="1" applyBorder="1" applyAlignment="1" applyProtection="1">
      <alignment horizontal="center" wrapText="1"/>
      <protection/>
    </xf>
    <xf numFmtId="165" fontId="6" fillId="0" borderId="0" xfId="0" applyNumberFormat="1" applyFont="1" applyAlignment="1" applyProtection="1">
      <alignment wrapText="1"/>
      <protection/>
    </xf>
    <xf numFmtId="165" fontId="6" fillId="0" borderId="0" xfId="0" applyNumberFormat="1" applyFont="1" applyAlignment="1" applyProtection="1">
      <alignment horizontal="center"/>
      <protection/>
    </xf>
    <xf numFmtId="165" fontId="6" fillId="3" borderId="4" xfId="0" applyNumberFormat="1" applyFont="1" applyFill="1" applyBorder="1" applyAlignment="1" applyProtection="1">
      <alignment horizontal="center"/>
      <protection locked="0"/>
    </xf>
    <xf numFmtId="165" fontId="6" fillId="3" borderId="5" xfId="0" applyNumberFormat="1" applyFont="1" applyFill="1" applyBorder="1" applyAlignment="1" applyProtection="1">
      <alignment horizontal="center"/>
      <protection locked="0"/>
    </xf>
    <xf numFmtId="165" fontId="6" fillId="3" borderId="5" xfId="0" applyNumberFormat="1" applyFont="1" applyFill="1" applyBorder="1" applyAlignment="1" applyProtection="1">
      <alignment horizontal="center"/>
      <protection/>
    </xf>
    <xf numFmtId="165" fontId="6" fillId="3" borderId="5" xfId="0" applyNumberFormat="1" applyFont="1" applyFill="1" applyBorder="1" applyAlignment="1" applyProtection="1">
      <alignment horizontal="center" wrapText="1"/>
      <protection/>
    </xf>
    <xf numFmtId="165" fontId="6" fillId="3" borderId="6" xfId="0" applyNumberFormat="1" applyFont="1" applyFill="1" applyBorder="1" applyAlignment="1" applyProtection="1">
      <alignment horizontal="center" wrapText="1"/>
      <protection/>
    </xf>
    <xf numFmtId="165" fontId="6" fillId="4" borderId="7" xfId="0" applyNumberFormat="1" applyFont="1" applyFill="1" applyBorder="1" applyAlignment="1" applyProtection="1">
      <alignment horizontal="center"/>
      <protection/>
    </xf>
    <xf numFmtId="165" fontId="6" fillId="4" borderId="8" xfId="0" applyNumberFormat="1" applyFont="1" applyFill="1" applyBorder="1" applyAlignment="1" applyProtection="1">
      <alignment horizontal="center"/>
      <protection/>
    </xf>
    <xf numFmtId="165" fontId="6" fillId="4" borderId="9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 applyProtection="1">
      <alignment/>
      <protection/>
    </xf>
    <xf numFmtId="165" fontId="6" fillId="2" borderId="10" xfId="0" applyNumberFormat="1" applyFont="1" applyFill="1" applyBorder="1" applyAlignment="1" applyProtection="1">
      <alignment horizontal="center"/>
      <protection/>
    </xf>
    <xf numFmtId="165" fontId="6" fillId="2" borderId="11" xfId="0" applyNumberFormat="1" applyFont="1" applyFill="1" applyBorder="1" applyAlignment="1" applyProtection="1">
      <alignment horizontal="center"/>
      <protection/>
    </xf>
    <xf numFmtId="165" fontId="6" fillId="2" borderId="12" xfId="0" applyNumberFormat="1" applyFont="1" applyFill="1" applyBorder="1" applyAlignment="1">
      <alignment horizontal="center"/>
    </xf>
    <xf numFmtId="165" fontId="6" fillId="4" borderId="9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6" fillId="3" borderId="2" xfId="0" applyNumberFormat="1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2" borderId="12" xfId="0" applyNumberFormat="1" applyFont="1" applyFill="1" applyBorder="1" applyAlignment="1" applyProtection="1">
      <alignment horizontal="center"/>
      <protection/>
    </xf>
    <xf numFmtId="165" fontId="6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 horizontal="center"/>
    </xf>
    <xf numFmtId="165" fontId="6" fillId="3" borderId="3" xfId="0" applyNumberFormat="1" applyFont="1" applyFill="1" applyBorder="1" applyAlignment="1" applyProtection="1">
      <alignment horizontal="center"/>
      <protection locked="0"/>
    </xf>
    <xf numFmtId="165" fontId="6" fillId="3" borderId="6" xfId="0" applyNumberFormat="1" applyFont="1" applyFill="1" applyBorder="1" applyAlignment="1" applyProtection="1">
      <alignment horizontal="center"/>
      <protection locked="0"/>
    </xf>
    <xf numFmtId="165" fontId="7" fillId="3" borderId="4" xfId="0" applyNumberFormat="1" applyFont="1" applyFill="1" applyBorder="1" applyAlignment="1" applyProtection="1">
      <alignment horizontal="center"/>
      <protection locked="0"/>
    </xf>
    <xf numFmtId="165" fontId="6" fillId="0" borderId="13" xfId="0" applyNumberFormat="1" applyFont="1" applyFill="1" applyBorder="1" applyAlignment="1" applyProtection="1">
      <alignment horizontal="center"/>
      <protection/>
    </xf>
    <xf numFmtId="165" fontId="6" fillId="0" borderId="14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Alignment="1" applyProtection="1">
      <alignment/>
      <protection/>
    </xf>
    <xf numFmtId="165" fontId="6" fillId="0" borderId="15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 applyProtection="1">
      <alignment horizontal="center"/>
      <protection/>
    </xf>
    <xf numFmtId="165" fontId="6" fillId="0" borderId="1" xfId="0" applyNumberFormat="1" applyFont="1" applyBorder="1" applyAlignment="1" applyProtection="1">
      <alignment horizontal="center"/>
      <protection/>
    </xf>
    <xf numFmtId="165" fontId="6" fillId="0" borderId="2" xfId="0" applyNumberFormat="1" applyFont="1" applyFill="1" applyBorder="1" applyAlignment="1" applyProtection="1">
      <alignment horizontal="center"/>
      <protection/>
    </xf>
    <xf numFmtId="165" fontId="6" fillId="0" borderId="2" xfId="0" applyNumberFormat="1" applyFont="1" applyBorder="1" applyAlignment="1" applyProtection="1">
      <alignment horizontal="left"/>
      <protection/>
    </xf>
    <xf numFmtId="165" fontId="6" fillId="0" borderId="3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left"/>
      <protection/>
    </xf>
    <xf numFmtId="165" fontId="6" fillId="0" borderId="0" xfId="0" applyNumberFormat="1" applyFont="1" applyBorder="1" applyAlignment="1">
      <alignment horizontal="left"/>
    </xf>
    <xf numFmtId="165" fontId="6" fillId="0" borderId="1" xfId="0" applyNumberFormat="1" applyFont="1" applyBorder="1" applyAlignment="1" applyProtection="1">
      <alignment horizontal="left"/>
      <protection/>
    </xf>
    <xf numFmtId="165" fontId="6" fillId="0" borderId="8" xfId="0" applyNumberFormat="1" applyFont="1" applyFill="1" applyBorder="1" applyAlignment="1" applyProtection="1">
      <alignment horizontal="center"/>
      <protection/>
    </xf>
    <xf numFmtId="165" fontId="6" fillId="0" borderId="18" xfId="0" applyNumberFormat="1" applyFont="1" applyFill="1" applyBorder="1" applyAlignment="1" applyProtection="1">
      <alignment horizontal="center"/>
      <protection/>
    </xf>
    <xf numFmtId="165" fontId="6" fillId="0" borderId="19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>
      <alignment/>
    </xf>
    <xf numFmtId="165" fontId="6" fillId="0" borderId="16" xfId="0" applyNumberFormat="1" applyFont="1" applyBorder="1" applyAlignment="1" applyProtection="1">
      <alignment horizontal="center"/>
      <protection/>
    </xf>
    <xf numFmtId="165" fontId="7" fillId="0" borderId="16" xfId="0" applyNumberFormat="1" applyFont="1" applyBorder="1" applyAlignment="1" applyProtection="1">
      <alignment horizontal="center"/>
      <protection/>
    </xf>
    <xf numFmtId="165" fontId="9" fillId="0" borderId="17" xfId="0" applyNumberFormat="1" applyFont="1" applyFill="1" applyBorder="1" applyAlignment="1" applyProtection="1">
      <alignment horizontal="center"/>
      <protection/>
    </xf>
    <xf numFmtId="165" fontId="6" fillId="0" borderId="9" xfId="0" applyNumberFormat="1" applyFont="1" applyFill="1" applyBorder="1" applyAlignment="1" applyProtection="1">
      <alignment horizontal="center"/>
      <protection/>
    </xf>
    <xf numFmtId="165" fontId="7" fillId="0" borderId="1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165" fontId="10" fillId="0" borderId="17" xfId="0" applyNumberFormat="1" applyFont="1" applyFill="1" applyBorder="1" applyAlignment="1" applyProtection="1">
      <alignment horizontal="center"/>
      <protection/>
    </xf>
    <xf numFmtId="165" fontId="8" fillId="5" borderId="0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12" fillId="0" borderId="16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165" fontId="19" fillId="3" borderId="4" xfId="0" applyNumberFormat="1" applyFont="1" applyFill="1" applyBorder="1" applyAlignment="1" applyProtection="1">
      <alignment horizontal="center"/>
      <protection locked="0"/>
    </xf>
    <xf numFmtId="165" fontId="6" fillId="0" borderId="16" xfId="0" applyNumberFormat="1" applyFont="1" applyBorder="1" applyAlignment="1" applyProtection="1">
      <alignment horizontal="center"/>
      <protection/>
    </xf>
    <xf numFmtId="0" fontId="6" fillId="0" borderId="20" xfId="0" applyFont="1" applyBorder="1" applyAlignment="1">
      <alignment/>
    </xf>
    <xf numFmtId="165" fontId="17" fillId="0" borderId="21" xfId="0" applyNumberFormat="1" applyFont="1" applyBorder="1" applyAlignment="1">
      <alignment vertical="top" wrapText="1"/>
    </xf>
    <xf numFmtId="165" fontId="20" fillId="0" borderId="16" xfId="0" applyNumberFormat="1" applyFont="1" applyFill="1" applyBorder="1" applyAlignment="1" applyProtection="1">
      <alignment horizontal="center"/>
      <protection/>
    </xf>
    <xf numFmtId="165" fontId="6" fillId="0" borderId="1" xfId="0" applyNumberFormat="1" applyFont="1" applyBorder="1" applyAlignment="1" applyProtection="1">
      <alignment horizontal="left"/>
      <protection/>
    </xf>
    <xf numFmtId="165" fontId="6" fillId="0" borderId="2" xfId="0" applyNumberFormat="1" applyFont="1" applyBorder="1" applyAlignment="1" applyProtection="1">
      <alignment horizontal="left"/>
      <protection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left"/>
      <protection/>
    </xf>
    <xf numFmtId="165" fontId="6" fillId="0" borderId="0" xfId="0" applyNumberFormat="1" applyFont="1" applyBorder="1" applyAlignment="1">
      <alignment horizontal="left"/>
    </xf>
    <xf numFmtId="165" fontId="6" fillId="0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165" fontId="6" fillId="0" borderId="25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65" fontId="6" fillId="0" borderId="27" xfId="0" applyNumberFormat="1" applyFont="1" applyBorder="1" applyAlignment="1">
      <alignment vertical="top" wrapText="1"/>
    </xf>
    <xf numFmtId="165" fontId="6" fillId="0" borderId="28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5" fontId="6" fillId="0" borderId="14" xfId="0" applyNumberFormat="1" applyFont="1" applyBorder="1" applyAlignment="1">
      <alignment vertical="top" wrapText="1"/>
    </xf>
    <xf numFmtId="165" fontId="6" fillId="0" borderId="29" xfId="0" applyNumberFormat="1" applyFont="1" applyBorder="1" applyAlignment="1">
      <alignment vertical="top" wrapText="1"/>
    </xf>
    <xf numFmtId="165" fontId="6" fillId="0" borderId="18" xfId="0" applyNumberFormat="1" applyFont="1" applyBorder="1" applyAlignment="1">
      <alignment vertical="top" wrapText="1"/>
    </xf>
    <xf numFmtId="165" fontId="6" fillId="0" borderId="19" xfId="0" applyNumberFormat="1" applyFont="1" applyBorder="1" applyAlignment="1">
      <alignment vertical="top" wrapText="1"/>
    </xf>
    <xf numFmtId="165" fontId="6" fillId="2" borderId="25" xfId="0" applyNumberFormat="1" applyFont="1" applyFill="1" applyBorder="1" applyAlignment="1" applyProtection="1">
      <alignment horizontal="center"/>
      <protection/>
    </xf>
    <xf numFmtId="165" fontId="6" fillId="2" borderId="26" xfId="0" applyNumberFormat="1" applyFont="1" applyFill="1" applyBorder="1" applyAlignment="1" applyProtection="1">
      <alignment horizontal="center"/>
      <protection/>
    </xf>
    <xf numFmtId="165" fontId="6" fillId="2" borderId="20" xfId="0" applyNumberFormat="1" applyFont="1" applyFill="1" applyBorder="1" applyAlignment="1" applyProtection="1">
      <alignment horizontal="center"/>
      <protection/>
    </xf>
    <xf numFmtId="165" fontId="6" fillId="0" borderId="18" xfId="0" applyNumberFormat="1" applyFont="1" applyBorder="1" applyAlignment="1" applyProtection="1">
      <alignment horizontal="left"/>
      <protection/>
    </xf>
    <xf numFmtId="165" fontId="6" fillId="0" borderId="7" xfId="0" applyNumberFormat="1" applyFont="1" applyBorder="1" applyAlignment="1" applyProtection="1">
      <alignment horizontal="left"/>
      <protection/>
    </xf>
    <xf numFmtId="165" fontId="6" fillId="0" borderId="8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13" fillId="5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5" fontId="6" fillId="0" borderId="15" xfId="0" applyNumberFormat="1" applyFont="1" applyBorder="1" applyAlignment="1" applyProtection="1">
      <alignment horizontal="left"/>
      <protection/>
    </xf>
    <xf numFmtId="165" fontId="6" fillId="0" borderId="16" xfId="0" applyNumberFormat="1" applyFont="1" applyBorder="1" applyAlignment="1" applyProtection="1">
      <alignment horizontal="left"/>
      <protection/>
    </xf>
    <xf numFmtId="165" fontId="10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65" fontId="6" fillId="0" borderId="7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workbookViewId="0" topLeftCell="A1">
      <selection activeCell="H42" sqref="H42"/>
    </sheetView>
  </sheetViews>
  <sheetFormatPr defaultColWidth="9.140625" defaultRowHeight="12.75"/>
  <cols>
    <col min="1" max="1" width="12.00390625" style="4" customWidth="1"/>
    <col min="2" max="2" width="15.421875" style="4" customWidth="1"/>
    <col min="3" max="3" width="9.7109375" style="4" customWidth="1"/>
    <col min="4" max="4" width="13.7109375" style="4" customWidth="1"/>
    <col min="5" max="5" width="15.28125" style="4" customWidth="1"/>
    <col min="6" max="6" width="15.421875" style="4" customWidth="1"/>
    <col min="7" max="7" width="13.00390625" style="4" customWidth="1"/>
    <col min="8" max="8" width="13.57421875" style="4" customWidth="1"/>
    <col min="9" max="9" width="11.7109375" style="4" customWidth="1"/>
    <col min="10" max="10" width="14.7109375" style="4" customWidth="1"/>
    <col min="11" max="11" width="10.00390625" style="4" customWidth="1"/>
    <col min="12" max="12" width="11.7109375" style="4" customWidth="1"/>
    <col min="13" max="13" width="13.8515625" style="4" customWidth="1"/>
    <col min="14" max="14" width="7.8515625" style="4" customWidth="1"/>
    <col min="15" max="15" width="9.421875" style="4" customWidth="1"/>
    <col min="16" max="16384" width="9.140625" style="4" customWidth="1"/>
  </cols>
  <sheetData>
    <row r="1" spans="1:12" ht="15.75" customHeight="1" thickBot="1">
      <c r="A1" s="1" t="s">
        <v>9</v>
      </c>
      <c r="B1" s="2">
        <f ca="1">TODAY()</f>
        <v>39231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9" ht="15.75" customHeight="1">
      <c r="A2" s="90" t="s">
        <v>20</v>
      </c>
      <c r="B2" s="91"/>
      <c r="C2" s="91"/>
      <c r="D2" s="91"/>
      <c r="E2" s="91"/>
      <c r="F2" s="91"/>
      <c r="G2" s="92"/>
      <c r="H2" s="5"/>
      <c r="I2" s="6"/>
    </row>
    <row r="3" spans="1:7" ht="15.75" customHeight="1">
      <c r="A3" s="7" t="s">
        <v>15</v>
      </c>
      <c r="B3" s="8" t="s">
        <v>1</v>
      </c>
      <c r="C3" s="8" t="s">
        <v>10</v>
      </c>
      <c r="D3" s="8" t="s">
        <v>0</v>
      </c>
      <c r="E3" s="8" t="s">
        <v>21</v>
      </c>
      <c r="F3" s="8" t="s">
        <v>22</v>
      </c>
      <c r="G3" s="9" t="s">
        <v>29</v>
      </c>
    </row>
    <row r="4" spans="1:7" ht="15.75" customHeight="1">
      <c r="A4" s="10" t="s">
        <v>11</v>
      </c>
      <c r="B4" s="11">
        <v>170</v>
      </c>
      <c r="C4" s="11">
        <v>70.5</v>
      </c>
      <c r="D4" s="12">
        <v>7.6</v>
      </c>
      <c r="E4" s="12"/>
      <c r="F4" s="12">
        <v>5.9</v>
      </c>
      <c r="G4" s="13">
        <v>41.2</v>
      </c>
    </row>
    <row r="5" spans="1:7" ht="15.75" customHeight="1">
      <c r="A5" s="10" t="s">
        <v>12</v>
      </c>
      <c r="B5" s="11">
        <v>89.5</v>
      </c>
      <c r="C5" s="11">
        <v>34</v>
      </c>
      <c r="D5" s="12">
        <v>6.6</v>
      </c>
      <c r="E5" s="12">
        <v>8.2</v>
      </c>
      <c r="F5" s="12">
        <v>25.7</v>
      </c>
      <c r="G5" s="13">
        <v>43.1</v>
      </c>
    </row>
    <row r="6" spans="1:10" ht="15.75" customHeight="1">
      <c r="A6" s="10" t="s">
        <v>13</v>
      </c>
      <c r="B6" s="11">
        <v>12.9</v>
      </c>
      <c r="C6" s="11"/>
      <c r="D6" s="12">
        <v>8.5</v>
      </c>
      <c r="E6" s="14">
        <v>2.9</v>
      </c>
      <c r="F6" s="14"/>
      <c r="G6" s="15">
        <v>12.9</v>
      </c>
      <c r="H6" s="16"/>
      <c r="I6" s="17"/>
      <c r="J6" s="17"/>
    </row>
    <row r="7" spans="1:10" ht="15.75" customHeight="1">
      <c r="A7" s="44" t="s">
        <v>64</v>
      </c>
      <c r="B7" s="19">
        <v>5.4</v>
      </c>
      <c r="C7" s="19"/>
      <c r="D7" s="20"/>
      <c r="E7" s="21"/>
      <c r="F7" s="21">
        <v>3.7</v>
      </c>
      <c r="G7" s="22">
        <v>5.4</v>
      </c>
      <c r="H7" s="16"/>
      <c r="I7" s="17"/>
      <c r="J7" s="17"/>
    </row>
    <row r="8" spans="1:10" ht="15.75" customHeight="1" thickBot="1">
      <c r="A8" s="23" t="s">
        <v>14</v>
      </c>
      <c r="B8" s="24">
        <f>SUM(B4:B7)</f>
        <v>277.79999999999995</v>
      </c>
      <c r="C8" s="24">
        <f>SUM(C4:C6)</f>
        <v>104.5</v>
      </c>
      <c r="D8" s="24">
        <f>SUM(D4:D6)</f>
        <v>22.7</v>
      </c>
      <c r="E8" s="24">
        <f>SUM(E4:E6)</f>
        <v>11.1</v>
      </c>
      <c r="F8" s="24">
        <f>SUM(F4:F7)</f>
        <v>35.300000000000004</v>
      </c>
      <c r="G8" s="25">
        <f>SUM(G4:G7)</f>
        <v>102.60000000000002</v>
      </c>
      <c r="H8" s="17"/>
      <c r="I8" s="17"/>
      <c r="J8" s="17"/>
    </row>
    <row r="9" spans="1:12" ht="15.75" customHeight="1" thickBot="1">
      <c r="A9" s="26"/>
      <c r="B9" s="26"/>
      <c r="C9" s="26"/>
      <c r="D9" s="26"/>
      <c r="E9" s="26"/>
      <c r="F9" s="26"/>
      <c r="G9" s="26"/>
      <c r="H9" s="26"/>
      <c r="I9" s="26"/>
      <c r="J9" s="17"/>
      <c r="K9" s="17"/>
      <c r="L9" s="17"/>
    </row>
    <row r="10" spans="1:12" ht="15.75" customHeight="1" thickBot="1">
      <c r="A10" s="93" t="s">
        <v>30</v>
      </c>
      <c r="B10" s="94"/>
      <c r="C10" s="94"/>
      <c r="D10" s="94"/>
      <c r="E10" s="94"/>
      <c r="F10" s="94"/>
      <c r="G10" s="94"/>
      <c r="H10" s="94"/>
      <c r="I10" s="95"/>
      <c r="J10" s="27"/>
      <c r="K10" s="28"/>
      <c r="L10" s="6"/>
    </row>
    <row r="11" spans="1:9" ht="15.75" customHeight="1">
      <c r="A11" s="29" t="s">
        <v>15</v>
      </c>
      <c r="B11" s="30" t="s">
        <v>1</v>
      </c>
      <c r="C11" s="30" t="s">
        <v>6</v>
      </c>
      <c r="D11" s="30" t="s">
        <v>48</v>
      </c>
      <c r="E11" s="30" t="s">
        <v>62</v>
      </c>
      <c r="F11" s="30" t="s">
        <v>23</v>
      </c>
      <c r="G11" s="30" t="s">
        <v>21</v>
      </c>
      <c r="H11" s="30" t="s">
        <v>22</v>
      </c>
      <c r="I11" s="31" t="s">
        <v>29</v>
      </c>
    </row>
    <row r="12" spans="1:9" ht="15.75" customHeight="1">
      <c r="A12" s="10" t="s">
        <v>7</v>
      </c>
      <c r="B12" s="11">
        <v>90.9</v>
      </c>
      <c r="C12" s="11">
        <v>73</v>
      </c>
      <c r="D12" s="11">
        <v>8.1</v>
      </c>
      <c r="E12" s="11">
        <v>7</v>
      </c>
      <c r="F12" s="12">
        <v>2.4</v>
      </c>
      <c r="G12" s="12">
        <v>3</v>
      </c>
      <c r="H12" s="12">
        <v>10</v>
      </c>
      <c r="I12" s="13">
        <v>40</v>
      </c>
    </row>
    <row r="13" spans="1:9" ht="15.75" customHeight="1">
      <c r="A13" s="10" t="s">
        <v>8</v>
      </c>
      <c r="B13" s="11">
        <v>116.3</v>
      </c>
      <c r="C13" s="11">
        <v>101</v>
      </c>
      <c r="D13" s="11">
        <v>17.1</v>
      </c>
      <c r="E13" s="11">
        <v>16</v>
      </c>
      <c r="F13" s="12">
        <v>4.6</v>
      </c>
      <c r="G13" s="12">
        <v>5</v>
      </c>
      <c r="H13" s="12">
        <v>10</v>
      </c>
      <c r="I13" s="13">
        <v>50</v>
      </c>
    </row>
    <row r="14" spans="1:9" ht="15.75" customHeight="1" thickBot="1">
      <c r="A14" s="23" t="s">
        <v>14</v>
      </c>
      <c r="B14" s="24">
        <f aca="true" t="shared" si="0" ref="B14:H14">SUM(B12:B13)</f>
        <v>207.2</v>
      </c>
      <c r="C14" s="24">
        <f t="shared" si="0"/>
        <v>174</v>
      </c>
      <c r="D14" s="24">
        <f t="shared" si="0"/>
        <v>25.200000000000003</v>
      </c>
      <c r="E14" s="24">
        <f t="shared" si="0"/>
        <v>23</v>
      </c>
      <c r="F14" s="24">
        <f t="shared" si="0"/>
        <v>7</v>
      </c>
      <c r="G14" s="24">
        <f t="shared" si="0"/>
        <v>8</v>
      </c>
      <c r="H14" s="24">
        <f t="shared" si="0"/>
        <v>20</v>
      </c>
      <c r="I14" s="32">
        <f>SUM(I12:I13)</f>
        <v>90</v>
      </c>
    </row>
    <row r="15" spans="1:11" ht="15.75" customHeight="1" thickBot="1">
      <c r="A15" s="26"/>
      <c r="B15" s="26"/>
      <c r="C15" s="26"/>
      <c r="D15" s="26"/>
      <c r="E15" s="26"/>
      <c r="F15" s="26"/>
      <c r="G15" s="26"/>
      <c r="H15" s="26"/>
      <c r="I15" s="33"/>
      <c r="J15" s="34"/>
      <c r="K15" s="35"/>
    </row>
    <row r="16" spans="1:15" ht="15.75" customHeight="1" thickBot="1">
      <c r="A16" s="93" t="s">
        <v>49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81"/>
    </row>
    <row r="17" spans="1:15" ht="15.75" customHeight="1">
      <c r="A17" s="29" t="s">
        <v>15</v>
      </c>
      <c r="B17" s="30" t="s">
        <v>1</v>
      </c>
      <c r="C17" s="30" t="s">
        <v>6</v>
      </c>
      <c r="D17" s="30" t="s">
        <v>16</v>
      </c>
      <c r="E17" s="30" t="s">
        <v>10</v>
      </c>
      <c r="F17" s="30" t="s">
        <v>44</v>
      </c>
      <c r="G17" s="30" t="s">
        <v>17</v>
      </c>
      <c r="H17" s="30" t="s">
        <v>18</v>
      </c>
      <c r="I17" s="30" t="s">
        <v>0</v>
      </c>
      <c r="J17" s="30" t="s">
        <v>21</v>
      </c>
      <c r="K17" s="30" t="s">
        <v>22</v>
      </c>
      <c r="L17" s="30" t="s">
        <v>25</v>
      </c>
      <c r="M17" s="30" t="s">
        <v>26</v>
      </c>
      <c r="N17" s="30" t="s">
        <v>27</v>
      </c>
      <c r="O17" s="31" t="s">
        <v>29</v>
      </c>
    </row>
    <row r="18" spans="1:15" ht="15.75" customHeight="1">
      <c r="A18" s="10" t="s">
        <v>2</v>
      </c>
      <c r="B18" s="12">
        <v>22.8</v>
      </c>
      <c r="C18" s="11">
        <v>24</v>
      </c>
      <c r="D18" s="11">
        <v>22.8</v>
      </c>
      <c r="E18" s="11"/>
      <c r="F18" s="11"/>
      <c r="G18" s="11"/>
      <c r="H18" s="11"/>
      <c r="I18" s="11"/>
      <c r="J18" s="11">
        <v>3.5</v>
      </c>
      <c r="K18" s="11"/>
      <c r="L18" s="36"/>
      <c r="M18" s="36"/>
      <c r="N18" s="36"/>
      <c r="O18" s="13">
        <v>22.8</v>
      </c>
    </row>
    <row r="19" spans="1:15" ht="15.75" customHeight="1">
      <c r="A19" s="10" t="s">
        <v>3</v>
      </c>
      <c r="B19" s="12">
        <v>92.9</v>
      </c>
      <c r="C19" s="11">
        <v>62</v>
      </c>
      <c r="D19" s="11">
        <v>89.9</v>
      </c>
      <c r="E19" s="11">
        <f>B19-36</f>
        <v>56.900000000000006</v>
      </c>
      <c r="F19" s="11">
        <f>C19-24</f>
        <v>38</v>
      </c>
      <c r="G19" s="11"/>
      <c r="H19" s="11"/>
      <c r="I19" s="11">
        <v>14.8</v>
      </c>
      <c r="J19" s="11">
        <v>14.1</v>
      </c>
      <c r="K19" s="11">
        <v>3.2</v>
      </c>
      <c r="L19" s="36"/>
      <c r="M19" s="36"/>
      <c r="N19" s="36">
        <v>5.4</v>
      </c>
      <c r="O19" s="13">
        <v>92.9</v>
      </c>
    </row>
    <row r="20" spans="1:15" ht="15.75" customHeight="1">
      <c r="A20" s="10" t="s">
        <v>4</v>
      </c>
      <c r="B20" s="12">
        <v>573.9</v>
      </c>
      <c r="C20" s="11">
        <v>326</v>
      </c>
      <c r="D20" s="11">
        <v>573.9</v>
      </c>
      <c r="E20" s="11">
        <f>B20</f>
        <v>573.9</v>
      </c>
      <c r="F20" s="11">
        <v>326</v>
      </c>
      <c r="G20" s="11"/>
      <c r="H20" s="11"/>
      <c r="I20" s="11">
        <v>54.8</v>
      </c>
      <c r="J20" s="11">
        <v>100</v>
      </c>
      <c r="K20" s="11"/>
      <c r="L20" s="36">
        <v>133.6</v>
      </c>
      <c r="M20" s="36">
        <v>23</v>
      </c>
      <c r="N20" s="36">
        <v>37</v>
      </c>
      <c r="O20" s="13">
        <v>573.9</v>
      </c>
    </row>
    <row r="21" spans="1:15" ht="15.75" customHeight="1">
      <c r="A21" s="10" t="s">
        <v>5</v>
      </c>
      <c r="B21" s="12">
        <v>806.4</v>
      </c>
      <c r="C21" s="11">
        <v>725</v>
      </c>
      <c r="D21" s="11">
        <v>197.1</v>
      </c>
      <c r="E21" s="11">
        <f>B21-80</f>
        <v>726.4</v>
      </c>
      <c r="F21" s="11">
        <f>C21-69</f>
        <v>656</v>
      </c>
      <c r="G21" s="11">
        <v>558.8</v>
      </c>
      <c r="H21" s="11">
        <v>49.3</v>
      </c>
      <c r="I21" s="11">
        <v>28.3</v>
      </c>
      <c r="J21" s="11">
        <v>96.9</v>
      </c>
      <c r="K21" s="11">
        <v>1.5</v>
      </c>
      <c r="L21" s="36"/>
      <c r="M21" s="36"/>
      <c r="N21" s="36"/>
      <c r="O21" s="13">
        <v>630</v>
      </c>
    </row>
    <row r="22" spans="1:15" ht="15.75" customHeight="1" thickBot="1">
      <c r="A22" s="23" t="s">
        <v>14</v>
      </c>
      <c r="B22" s="24">
        <f aca="true" t="shared" si="1" ref="B22:N22">SUM(B18:B21)</f>
        <v>1496</v>
      </c>
      <c r="C22" s="24">
        <f t="shared" si="1"/>
        <v>1137</v>
      </c>
      <c r="D22" s="24">
        <f t="shared" si="1"/>
        <v>883.7</v>
      </c>
      <c r="E22" s="24">
        <f>SUM(E19:E21)</f>
        <v>1357.1999999999998</v>
      </c>
      <c r="F22" s="24">
        <f>SUM(F19:F21)</f>
        <v>1020</v>
      </c>
      <c r="G22" s="24">
        <f t="shared" si="1"/>
        <v>558.8</v>
      </c>
      <c r="H22" s="24">
        <f t="shared" si="1"/>
        <v>49.3</v>
      </c>
      <c r="I22" s="24">
        <f t="shared" si="1"/>
        <v>97.89999999999999</v>
      </c>
      <c r="J22" s="24">
        <f t="shared" si="1"/>
        <v>214.5</v>
      </c>
      <c r="K22" s="24">
        <f t="shared" si="1"/>
        <v>4.7</v>
      </c>
      <c r="L22" s="37">
        <f t="shared" si="1"/>
        <v>133.6</v>
      </c>
      <c r="M22" s="37">
        <f t="shared" si="1"/>
        <v>23</v>
      </c>
      <c r="N22" s="37">
        <f t="shared" si="1"/>
        <v>42.4</v>
      </c>
      <c r="O22" s="32">
        <f>SUM(O18:O21)</f>
        <v>1319.6</v>
      </c>
    </row>
    <row r="23" spans="1:12" ht="15.75" customHeight="1" thickBot="1">
      <c r="A23" s="28"/>
      <c r="B23" s="28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0" ht="15.75" customHeight="1" thickBot="1">
      <c r="A24" s="93" t="s">
        <v>51</v>
      </c>
      <c r="B24" s="96"/>
      <c r="C24" s="96"/>
      <c r="D24" s="96"/>
      <c r="E24" s="96"/>
      <c r="F24" s="96"/>
      <c r="G24" s="96"/>
      <c r="H24" s="97"/>
      <c r="I24" s="38"/>
      <c r="J24" s="38"/>
    </row>
    <row r="25" spans="1:13" ht="15.75" customHeight="1">
      <c r="A25" s="29" t="s">
        <v>15</v>
      </c>
      <c r="B25" s="30" t="s">
        <v>1</v>
      </c>
      <c r="C25" s="30" t="s">
        <v>16</v>
      </c>
      <c r="D25" s="30" t="s">
        <v>17</v>
      </c>
      <c r="E25" s="30" t="s">
        <v>18</v>
      </c>
      <c r="F25" s="30" t="s">
        <v>0</v>
      </c>
      <c r="G25" s="30" t="s">
        <v>22</v>
      </c>
      <c r="H25" s="39" t="s">
        <v>6</v>
      </c>
      <c r="J25" s="40" t="s">
        <v>31</v>
      </c>
      <c r="K25" s="41">
        <f>B8+B14+B22</f>
        <v>1981</v>
      </c>
      <c r="L25" s="40" t="s">
        <v>61</v>
      </c>
      <c r="M25" s="41">
        <f>D8+F14+I22</f>
        <v>127.6</v>
      </c>
    </row>
    <row r="26" spans="1:13" ht="15.75" customHeight="1">
      <c r="A26" s="10" t="s">
        <v>7</v>
      </c>
      <c r="B26" s="12">
        <v>27.3</v>
      </c>
      <c r="C26" s="11">
        <v>27.3</v>
      </c>
      <c r="D26" s="11"/>
      <c r="E26" s="11"/>
      <c r="F26" s="11">
        <v>2.6</v>
      </c>
      <c r="G26" s="11">
        <v>17</v>
      </c>
      <c r="H26" s="42">
        <v>21</v>
      </c>
      <c r="J26" s="40" t="s">
        <v>54</v>
      </c>
      <c r="K26" s="41">
        <f>C8+D14+E22</f>
        <v>1486.8999999999999</v>
      </c>
      <c r="L26" s="40" t="s">
        <v>21</v>
      </c>
      <c r="M26" s="41">
        <f>E8+G14+J22</f>
        <v>233.6</v>
      </c>
    </row>
    <row r="27" spans="1:13" ht="15.75" customHeight="1">
      <c r="A27" s="10" t="s">
        <v>8</v>
      </c>
      <c r="B27" s="12">
        <v>28.6</v>
      </c>
      <c r="C27" s="11">
        <v>28.6</v>
      </c>
      <c r="D27" s="11"/>
      <c r="E27" s="11"/>
      <c r="F27" s="11">
        <v>2.8</v>
      </c>
      <c r="G27" s="11">
        <v>18</v>
      </c>
      <c r="H27" s="42">
        <v>22</v>
      </c>
      <c r="J27" s="40" t="s">
        <v>55</v>
      </c>
      <c r="K27" s="41">
        <f>D14+E22</f>
        <v>1382.3999999999999</v>
      </c>
      <c r="L27" s="40" t="s">
        <v>29</v>
      </c>
      <c r="M27" s="41">
        <f>G8+I14+O22</f>
        <v>1512.1999999999998</v>
      </c>
    </row>
    <row r="28" spans="1:11" ht="15.75" customHeight="1">
      <c r="A28" s="10" t="s">
        <v>24</v>
      </c>
      <c r="B28" s="12">
        <v>46.6</v>
      </c>
      <c r="C28" s="11">
        <v>46.6</v>
      </c>
      <c r="D28" s="11"/>
      <c r="E28" s="11"/>
      <c r="F28" s="11"/>
      <c r="G28" s="11">
        <v>11.1</v>
      </c>
      <c r="H28" s="42">
        <v>33</v>
      </c>
      <c r="J28" s="40" t="s">
        <v>56</v>
      </c>
      <c r="K28" s="41">
        <f>B14+B22</f>
        <v>1703.2</v>
      </c>
    </row>
    <row r="29" spans="1:11" ht="15.75" customHeight="1">
      <c r="A29" s="10" t="s">
        <v>5</v>
      </c>
      <c r="B29" s="12">
        <v>57.1</v>
      </c>
      <c r="C29" s="11">
        <v>26.6</v>
      </c>
      <c r="D29" s="11"/>
      <c r="E29" s="11">
        <v>28.5</v>
      </c>
      <c r="F29" s="11"/>
      <c r="G29" s="11">
        <v>1.3</v>
      </c>
      <c r="H29" s="42">
        <v>43</v>
      </c>
      <c r="J29" s="40" t="s">
        <v>57</v>
      </c>
      <c r="K29" s="41">
        <f>G22</f>
        <v>558.8</v>
      </c>
    </row>
    <row r="30" spans="1:11" ht="15.75" customHeight="1">
      <c r="A30" s="18" t="s">
        <v>65</v>
      </c>
      <c r="B30" s="20">
        <v>3.9</v>
      </c>
      <c r="C30" s="19">
        <v>3.9</v>
      </c>
      <c r="D30" s="19"/>
      <c r="E30" s="19"/>
      <c r="F30" s="19"/>
      <c r="G30" s="19"/>
      <c r="H30" s="43">
        <v>3</v>
      </c>
      <c r="J30" s="40" t="s">
        <v>58</v>
      </c>
      <c r="K30" s="41">
        <f>H22</f>
        <v>49.3</v>
      </c>
    </row>
    <row r="31" spans="1:8" ht="15.75" customHeight="1">
      <c r="A31" s="79" t="s">
        <v>59</v>
      </c>
      <c r="B31" s="20">
        <v>34</v>
      </c>
      <c r="C31" s="19">
        <v>34</v>
      </c>
      <c r="D31" s="19"/>
      <c r="E31" s="19"/>
      <c r="F31" s="19"/>
      <c r="G31" s="19"/>
      <c r="H31" s="43"/>
    </row>
    <row r="32" spans="1:8" ht="15.75" customHeight="1" thickBot="1">
      <c r="A32" s="23" t="s">
        <v>14</v>
      </c>
      <c r="B32" s="24">
        <f>SUM(B26:B31)</f>
        <v>197.5</v>
      </c>
      <c r="C32" s="24">
        <f>SUM(C26:C31)</f>
        <v>167</v>
      </c>
      <c r="D32" s="24">
        <f>SUM(D26:D29)</f>
        <v>0</v>
      </c>
      <c r="E32" s="24">
        <f>SUM(E26:E29)</f>
        <v>28.5</v>
      </c>
      <c r="F32" s="24">
        <f>SUM(F26:F29)</f>
        <v>5.4</v>
      </c>
      <c r="G32" s="24">
        <f>SUM(G26:G29)</f>
        <v>47.4</v>
      </c>
      <c r="H32" s="25">
        <f>SUM(H26:H30)</f>
        <v>122</v>
      </c>
    </row>
    <row r="33" spans="1:8" s="47" customFormat="1" ht="15.75" customHeight="1" thickBot="1">
      <c r="A33" s="45"/>
      <c r="B33" s="26"/>
      <c r="C33" s="26"/>
      <c r="D33" s="26"/>
      <c r="E33" s="26"/>
      <c r="F33" s="26"/>
      <c r="G33" s="26"/>
      <c r="H33" s="46"/>
    </row>
    <row r="34" spans="1:10" ht="15.75" customHeight="1">
      <c r="A34" s="82" t="s">
        <v>76</v>
      </c>
      <c r="B34" s="98"/>
      <c r="C34" s="98"/>
      <c r="D34" s="98"/>
      <c r="E34" s="98"/>
      <c r="F34" s="98"/>
      <c r="G34" s="98"/>
      <c r="H34" s="99"/>
      <c r="I34" s="17"/>
      <c r="J34" s="17"/>
    </row>
    <row r="35" spans="1:10" ht="15.75" customHeight="1">
      <c r="A35" s="100"/>
      <c r="B35" s="101"/>
      <c r="C35" s="101"/>
      <c r="D35" s="101"/>
      <c r="E35" s="101"/>
      <c r="F35" s="101"/>
      <c r="G35" s="101"/>
      <c r="H35" s="102"/>
      <c r="I35" s="48"/>
      <c r="J35" s="48"/>
    </row>
    <row r="36" spans="1:10" ht="15.75" customHeight="1" thickBot="1">
      <c r="A36" s="103"/>
      <c r="B36" s="104"/>
      <c r="C36" s="104"/>
      <c r="D36" s="104"/>
      <c r="E36" s="104"/>
      <c r="F36" s="104"/>
      <c r="G36" s="104"/>
      <c r="H36" s="105"/>
      <c r="I36" s="48"/>
      <c r="J36" s="48"/>
    </row>
    <row r="37" spans="1:10" ht="15.75" customHeight="1" thickBot="1">
      <c r="A37" s="106" t="s">
        <v>53</v>
      </c>
      <c r="B37" s="107"/>
      <c r="C37" s="107"/>
      <c r="D37" s="107"/>
      <c r="E37" s="107"/>
      <c r="F37" s="107"/>
      <c r="G37" s="107"/>
      <c r="H37" s="108"/>
      <c r="I37" s="48"/>
      <c r="J37" s="48"/>
    </row>
    <row r="38" spans="1:10" ht="15.75" customHeight="1">
      <c r="A38" s="49"/>
      <c r="B38" s="50" t="s">
        <v>39</v>
      </c>
      <c r="C38" s="50" t="s">
        <v>10</v>
      </c>
      <c r="D38" s="50" t="s">
        <v>60</v>
      </c>
      <c r="E38" s="50" t="s">
        <v>73</v>
      </c>
      <c r="F38" s="80" t="s">
        <v>33</v>
      </c>
      <c r="G38" s="80"/>
      <c r="H38" s="51">
        <f>B8+B14+B22-D8-F14-I22</f>
        <v>1853.3999999999999</v>
      </c>
      <c r="I38" s="48"/>
      <c r="J38" s="48"/>
    </row>
    <row r="39" spans="1:10" ht="15.75" customHeight="1">
      <c r="A39" s="52" t="s">
        <v>71</v>
      </c>
      <c r="B39" s="41">
        <f>B13+B18+B21</f>
        <v>945.5</v>
      </c>
      <c r="C39" s="53">
        <f>D13+E21-G21-H21</f>
        <v>135.40000000000003</v>
      </c>
      <c r="D39" s="53">
        <f>G21+H21</f>
        <v>608.0999999999999</v>
      </c>
      <c r="E39" s="53">
        <f>B13-D13+B18+80</f>
        <v>202</v>
      </c>
      <c r="F39" s="87" t="s">
        <v>34</v>
      </c>
      <c r="G39" s="87"/>
      <c r="H39" s="55">
        <f>D8+F14+I22</f>
        <v>127.6</v>
      </c>
      <c r="I39" s="48"/>
      <c r="J39" s="48"/>
    </row>
    <row r="40" spans="1:10" ht="15.75" customHeight="1">
      <c r="A40" s="52" t="s">
        <v>24</v>
      </c>
      <c r="B40" s="41">
        <f>B20+B19</f>
        <v>666.8</v>
      </c>
      <c r="C40" s="53">
        <f>B40-E40</f>
        <v>630.8</v>
      </c>
      <c r="D40" s="53"/>
      <c r="E40" s="53">
        <f>36</f>
        <v>36</v>
      </c>
      <c r="F40" s="87" t="s">
        <v>35</v>
      </c>
      <c r="G40" s="87"/>
      <c r="H40" s="55">
        <f>E8+G14+J22</f>
        <v>233.6</v>
      </c>
      <c r="I40" s="48"/>
      <c r="J40" s="48"/>
    </row>
    <row r="41" spans="1:10" ht="15.75" customHeight="1">
      <c r="A41" s="52" t="s">
        <v>40</v>
      </c>
      <c r="B41" s="41">
        <f>B4+B5</f>
        <v>259.5</v>
      </c>
      <c r="C41" s="53">
        <f>C8</f>
        <v>104.5</v>
      </c>
      <c r="D41" s="53"/>
      <c r="E41" s="53">
        <f>B41-C41</f>
        <v>155</v>
      </c>
      <c r="F41" s="87" t="s">
        <v>36</v>
      </c>
      <c r="G41" s="87"/>
      <c r="H41" s="55">
        <f>F8+H14+K22</f>
        <v>60.00000000000001</v>
      </c>
      <c r="I41" s="48"/>
      <c r="J41" s="48"/>
    </row>
    <row r="42" spans="1:10" ht="15.75" customHeight="1">
      <c r="A42" s="52" t="s">
        <v>72</v>
      </c>
      <c r="B42" s="41">
        <f>B12</f>
        <v>90.9</v>
      </c>
      <c r="C42" s="53">
        <f>D12</f>
        <v>8.1</v>
      </c>
      <c r="D42" s="53"/>
      <c r="E42" s="53">
        <f>B42-C42</f>
        <v>82.80000000000001</v>
      </c>
      <c r="F42" s="87" t="s">
        <v>37</v>
      </c>
      <c r="G42" s="87"/>
      <c r="H42" s="55">
        <f>G8+I14+O22</f>
        <v>1512.1999999999998</v>
      </c>
      <c r="I42" s="48"/>
      <c r="J42" s="48"/>
    </row>
    <row r="43" spans="1:10" ht="15.75" customHeight="1">
      <c r="A43" s="68" t="s">
        <v>64</v>
      </c>
      <c r="B43" s="41">
        <v>5.4</v>
      </c>
      <c r="C43" s="53">
        <v>0</v>
      </c>
      <c r="D43" s="53"/>
      <c r="E43" s="53">
        <v>5.4</v>
      </c>
      <c r="F43" s="88"/>
      <c r="G43" s="89"/>
      <c r="H43" s="46"/>
      <c r="I43" s="48"/>
      <c r="J43" s="48"/>
    </row>
    <row r="44" spans="1:10" ht="15.75" customHeight="1">
      <c r="A44" s="84" t="s">
        <v>38</v>
      </c>
      <c r="B44" s="85"/>
      <c r="C44" s="53">
        <f>C48-C47-C46-C45</f>
        <v>496.28311011904765</v>
      </c>
      <c r="D44" s="26"/>
      <c r="E44" s="26"/>
      <c r="F44" s="56"/>
      <c r="G44" s="57"/>
      <c r="H44" s="46"/>
      <c r="I44" s="48"/>
      <c r="J44" s="48"/>
    </row>
    <row r="45" spans="1:10" ht="15.75" customHeight="1">
      <c r="A45" s="84" t="s">
        <v>42</v>
      </c>
      <c r="B45" s="85"/>
      <c r="C45" s="53">
        <f>G21/(B21/C21)</f>
        <v>502.3933531746032</v>
      </c>
      <c r="D45" s="26"/>
      <c r="E45" s="26"/>
      <c r="F45" s="88"/>
      <c r="G45" s="88"/>
      <c r="H45" s="46"/>
      <c r="I45" s="48"/>
      <c r="J45" s="48"/>
    </row>
    <row r="46" spans="1:10" ht="15.75" customHeight="1">
      <c r="A46" s="58" t="s">
        <v>41</v>
      </c>
      <c r="B46" s="54"/>
      <c r="C46" s="53">
        <f>H22/(B21/C21)</f>
        <v>44.32353670634921</v>
      </c>
      <c r="D46" s="26"/>
      <c r="E46" s="26"/>
      <c r="F46" s="88"/>
      <c r="G46" s="88"/>
      <c r="H46" s="46"/>
      <c r="I46" s="48"/>
      <c r="J46" s="48"/>
    </row>
    <row r="47" spans="1:10" ht="15.75" customHeight="1">
      <c r="A47" s="84" t="s">
        <v>43</v>
      </c>
      <c r="B47" s="85"/>
      <c r="C47" s="53">
        <f>C14-E14+C18+24+69</f>
        <v>268</v>
      </c>
      <c r="D47" s="26"/>
      <c r="E47" s="26"/>
      <c r="F47" s="88"/>
      <c r="G47" s="89"/>
      <c r="H47" s="46"/>
      <c r="I47" s="48"/>
      <c r="J47" s="48"/>
    </row>
    <row r="48" spans="1:10" ht="15.75" customHeight="1">
      <c r="A48" s="84" t="s">
        <v>52</v>
      </c>
      <c r="B48" s="86"/>
      <c r="C48" s="53">
        <f>C14+C22</f>
        <v>1311</v>
      </c>
      <c r="D48" s="26"/>
      <c r="E48" s="26"/>
      <c r="F48" s="88"/>
      <c r="G48" s="89"/>
      <c r="H48" s="46"/>
      <c r="I48" s="48"/>
      <c r="J48" s="48"/>
    </row>
    <row r="49" spans="1:10" ht="15.75" customHeight="1" thickBot="1">
      <c r="A49" s="110" t="s">
        <v>50</v>
      </c>
      <c r="B49" s="111"/>
      <c r="C49" s="59">
        <f>C14+C18+C21</f>
        <v>923</v>
      </c>
      <c r="D49" s="60"/>
      <c r="E49" s="60"/>
      <c r="F49" s="109"/>
      <c r="G49" s="109"/>
      <c r="H49" s="61"/>
      <c r="I49" s="48"/>
      <c r="J49" s="48"/>
    </row>
    <row r="50" spans="1:10" ht="15.75" customHeight="1" thickBot="1">
      <c r="A50" s="114" t="s">
        <v>74</v>
      </c>
      <c r="B50" s="115"/>
      <c r="C50" s="115"/>
      <c r="D50" s="115"/>
      <c r="E50" s="115"/>
      <c r="F50" s="116"/>
      <c r="G50" s="76"/>
      <c r="H50" s="76"/>
      <c r="I50" s="48"/>
      <c r="J50" s="48"/>
    </row>
    <row r="51" spans="1:11" ht="15.75" customHeight="1">
      <c r="A51" s="117"/>
      <c r="B51" s="118"/>
      <c r="C51" s="64" t="s">
        <v>28</v>
      </c>
      <c r="D51" s="65" t="s">
        <v>63</v>
      </c>
      <c r="E51" s="75" t="s">
        <v>19</v>
      </c>
      <c r="F51" s="66" t="s">
        <v>32</v>
      </c>
      <c r="G51" s="63"/>
      <c r="H51" s="71"/>
      <c r="I51" s="62"/>
      <c r="J51" s="62"/>
      <c r="K51" s="63"/>
    </row>
    <row r="52" spans="1:9" ht="15.75" customHeight="1">
      <c r="A52" s="84" t="s">
        <v>31</v>
      </c>
      <c r="B52" s="85"/>
      <c r="C52" s="53">
        <f>B8+B14+B22</f>
        <v>1981</v>
      </c>
      <c r="D52" s="53">
        <f>C14+C22</f>
        <v>1311</v>
      </c>
      <c r="E52" s="53">
        <f aca="true" t="shared" si="2" ref="E52:E57">D52*0.2</f>
        <v>262.2</v>
      </c>
      <c r="F52" s="55">
        <f aca="true" t="shared" si="3" ref="F52:F57">C52+E52</f>
        <v>2243.2</v>
      </c>
      <c r="G52" s="62"/>
      <c r="H52" s="62"/>
      <c r="I52" s="63"/>
    </row>
    <row r="53" spans="1:9" ht="15.75" customHeight="1">
      <c r="A53" s="84" t="s">
        <v>45</v>
      </c>
      <c r="B53" s="86"/>
      <c r="C53" s="53">
        <f>D14+E22</f>
        <v>1382.3999999999999</v>
      </c>
      <c r="D53" s="53">
        <f>E14+F22</f>
        <v>1043</v>
      </c>
      <c r="E53" s="53">
        <f t="shared" si="2"/>
        <v>208.60000000000002</v>
      </c>
      <c r="F53" s="55">
        <f t="shared" si="3"/>
        <v>1591</v>
      </c>
      <c r="G53" s="62"/>
      <c r="H53" s="62"/>
      <c r="I53" s="63"/>
    </row>
    <row r="54" spans="1:6" ht="15.75" customHeight="1">
      <c r="A54" s="84" t="s">
        <v>47</v>
      </c>
      <c r="B54" s="86"/>
      <c r="C54" s="53">
        <f>G21+H21</f>
        <v>608.0999999999999</v>
      </c>
      <c r="D54" s="53">
        <f>C54/(B21/C21)</f>
        <v>546.7168898809523</v>
      </c>
      <c r="E54" s="53">
        <f t="shared" si="2"/>
        <v>109.34337797619047</v>
      </c>
      <c r="F54" s="55">
        <f t="shared" si="3"/>
        <v>717.4433779761904</v>
      </c>
    </row>
    <row r="55" spans="1:6" ht="15.75" customHeight="1">
      <c r="A55" s="84" t="s">
        <v>71</v>
      </c>
      <c r="B55" s="85"/>
      <c r="C55" s="53">
        <f>B13+B18+B21</f>
        <v>945.5</v>
      </c>
      <c r="D55" s="53">
        <f>C13+C18+C21</f>
        <v>850</v>
      </c>
      <c r="E55" s="53">
        <f t="shared" si="2"/>
        <v>170</v>
      </c>
      <c r="F55" s="55">
        <f t="shared" si="3"/>
        <v>1115.5</v>
      </c>
    </row>
    <row r="56" spans="1:9" ht="15.75" customHeight="1">
      <c r="A56" s="84" t="s">
        <v>24</v>
      </c>
      <c r="B56" s="85"/>
      <c r="C56" s="53">
        <f>B19+B20</f>
        <v>666.8</v>
      </c>
      <c r="D56" s="53">
        <f>C19+C20</f>
        <v>388</v>
      </c>
      <c r="E56" s="53">
        <f t="shared" si="2"/>
        <v>77.60000000000001</v>
      </c>
      <c r="F56" s="55">
        <f t="shared" si="3"/>
        <v>744.4</v>
      </c>
      <c r="G56" s="62"/>
      <c r="H56" s="62"/>
      <c r="I56" s="63"/>
    </row>
    <row r="57" spans="1:9" ht="15.75" customHeight="1">
      <c r="A57" s="84" t="s">
        <v>72</v>
      </c>
      <c r="B57" s="85"/>
      <c r="C57" s="53">
        <f>B12</f>
        <v>90.9</v>
      </c>
      <c r="D57" s="53">
        <f>C12</f>
        <v>73</v>
      </c>
      <c r="E57" s="53">
        <f t="shared" si="2"/>
        <v>14.600000000000001</v>
      </c>
      <c r="F57" s="55">
        <f t="shared" si="3"/>
        <v>105.5</v>
      </c>
      <c r="G57" s="62"/>
      <c r="H57" s="62"/>
      <c r="I57" s="63"/>
    </row>
    <row r="58" spans="1:9" ht="15.75" customHeight="1">
      <c r="A58" s="84" t="s">
        <v>46</v>
      </c>
      <c r="B58" s="85"/>
      <c r="C58" s="53">
        <f>B4+B5</f>
        <v>259.5</v>
      </c>
      <c r="D58" s="53"/>
      <c r="E58" s="53"/>
      <c r="F58" s="55"/>
      <c r="G58" s="62"/>
      <c r="H58" s="62"/>
      <c r="I58" s="63"/>
    </row>
    <row r="59" spans="1:9" ht="15.75" customHeight="1">
      <c r="A59" s="84" t="s">
        <v>75</v>
      </c>
      <c r="B59" s="124"/>
      <c r="C59" s="53">
        <f>G22</f>
        <v>558.8</v>
      </c>
      <c r="D59" s="53">
        <f>C45</f>
        <v>502.3933531746032</v>
      </c>
      <c r="E59" s="53">
        <f>D59*0.2</f>
        <v>100.47867063492065</v>
      </c>
      <c r="F59" s="55">
        <f>C59+E59</f>
        <v>659.2786706349206</v>
      </c>
      <c r="G59" s="62"/>
      <c r="H59" s="62"/>
      <c r="I59" s="63"/>
    </row>
    <row r="60" spans="1:9" ht="15.75" customHeight="1" thickBot="1">
      <c r="A60" s="110" t="s">
        <v>18</v>
      </c>
      <c r="B60" s="125"/>
      <c r="C60" s="59">
        <f>H22</f>
        <v>49.3</v>
      </c>
      <c r="D60" s="59">
        <f>C46</f>
        <v>44.32353670634921</v>
      </c>
      <c r="E60" s="59">
        <f>D60*0.2</f>
        <v>8.864707341269842</v>
      </c>
      <c r="F60" s="67">
        <f>C60+E60</f>
        <v>58.16470734126984</v>
      </c>
      <c r="G60" s="62"/>
      <c r="H60" s="62"/>
      <c r="I60" s="63"/>
    </row>
    <row r="61" spans="1:9" ht="15.75" customHeight="1" thickBot="1">
      <c r="A61" s="119" t="s">
        <v>77</v>
      </c>
      <c r="B61" s="120"/>
      <c r="C61" s="120"/>
      <c r="D61" s="120"/>
      <c r="E61" s="120"/>
      <c r="F61" s="121"/>
      <c r="G61" s="62"/>
      <c r="H61" s="62"/>
      <c r="I61" s="63"/>
    </row>
    <row r="62" spans="1:8" ht="15.75" customHeight="1">
      <c r="A62" s="117"/>
      <c r="B62" s="118"/>
      <c r="C62" s="64" t="s">
        <v>28</v>
      </c>
      <c r="D62" s="65" t="s">
        <v>63</v>
      </c>
      <c r="E62" s="83" t="s">
        <v>66</v>
      </c>
      <c r="F62" s="70" t="s">
        <v>67</v>
      </c>
      <c r="G62" s="69"/>
      <c r="H62" s="69"/>
    </row>
    <row r="63" spans="1:6" ht="15.75" customHeight="1">
      <c r="A63" s="84" t="s">
        <v>31</v>
      </c>
      <c r="B63" s="85"/>
      <c r="C63" s="53">
        <f>B8+B14+B22</f>
        <v>1981</v>
      </c>
      <c r="D63" s="53">
        <f>C14+C22</f>
        <v>1311</v>
      </c>
      <c r="E63" s="53">
        <f aca="true" t="shared" si="4" ref="E63:E68">D63*0.3</f>
        <v>393.3</v>
      </c>
      <c r="F63" s="55">
        <f aca="true" t="shared" si="5" ref="F63:F68">C63+E63</f>
        <v>2374.3</v>
      </c>
    </row>
    <row r="64" spans="1:6" ht="15.75" customHeight="1">
      <c r="A64" s="84" t="s">
        <v>68</v>
      </c>
      <c r="B64" s="86"/>
      <c r="C64" s="53">
        <f>B21</f>
        <v>806.4</v>
      </c>
      <c r="D64" s="53">
        <f>C21</f>
        <v>725</v>
      </c>
      <c r="E64" s="53">
        <f t="shared" si="4"/>
        <v>217.5</v>
      </c>
      <c r="F64" s="55">
        <f t="shared" si="5"/>
        <v>1023.9</v>
      </c>
    </row>
    <row r="65" spans="1:6" ht="15.75" customHeight="1">
      <c r="A65" s="84" t="s">
        <v>69</v>
      </c>
      <c r="B65" s="86"/>
      <c r="C65" s="53">
        <f>D14+E22</f>
        <v>1382.3999999999999</v>
      </c>
      <c r="D65" s="53">
        <f>E14+F22</f>
        <v>1043</v>
      </c>
      <c r="E65" s="53">
        <f t="shared" si="4"/>
        <v>312.9</v>
      </c>
      <c r="F65" s="55">
        <f t="shared" si="5"/>
        <v>1695.2999999999997</v>
      </c>
    </row>
    <row r="66" spans="1:6" ht="15.75" customHeight="1">
      <c r="A66" s="84" t="s">
        <v>70</v>
      </c>
      <c r="B66" s="85"/>
      <c r="C66" s="53">
        <f>B14+B22</f>
        <v>1703.2</v>
      </c>
      <c r="D66" s="53">
        <f>C14+C22</f>
        <v>1311</v>
      </c>
      <c r="E66" s="53">
        <f t="shared" si="4"/>
        <v>393.3</v>
      </c>
      <c r="F66" s="55">
        <f t="shared" si="5"/>
        <v>2096.5</v>
      </c>
    </row>
    <row r="67" spans="1:6" ht="15.75" customHeight="1">
      <c r="A67" s="112" t="s">
        <v>71</v>
      </c>
      <c r="B67" s="113"/>
      <c r="C67" s="41">
        <f>B13+B18+B21</f>
        <v>945.5</v>
      </c>
      <c r="D67" s="41">
        <f>C13+C18+C21</f>
        <v>850</v>
      </c>
      <c r="E67" s="72">
        <f t="shared" si="4"/>
        <v>255</v>
      </c>
      <c r="F67" s="73">
        <f t="shared" si="5"/>
        <v>1200.5</v>
      </c>
    </row>
    <row r="68" spans="1:6" ht="15.75" customHeight="1">
      <c r="A68" s="112" t="s">
        <v>24</v>
      </c>
      <c r="B68" s="113"/>
      <c r="C68" s="41">
        <f>B19+B20</f>
        <v>666.8</v>
      </c>
      <c r="D68" s="41">
        <f>C19+C20</f>
        <v>388</v>
      </c>
      <c r="E68" s="72">
        <f t="shared" si="4"/>
        <v>116.39999999999999</v>
      </c>
      <c r="F68" s="73">
        <f t="shared" si="5"/>
        <v>783.1999999999999</v>
      </c>
    </row>
    <row r="69" spans="1:6" ht="15.75" customHeight="1">
      <c r="A69" s="112" t="s">
        <v>46</v>
      </c>
      <c r="B69" s="113"/>
      <c r="C69" s="41">
        <f>B4+B5</f>
        <v>259.5</v>
      </c>
      <c r="D69" s="41"/>
      <c r="E69" s="72"/>
      <c r="F69" s="73"/>
    </row>
    <row r="70" spans="1:6" ht="15.75" customHeight="1">
      <c r="A70" s="112" t="s">
        <v>75</v>
      </c>
      <c r="B70" s="113"/>
      <c r="C70" s="41">
        <f>G22</f>
        <v>558.8</v>
      </c>
      <c r="D70" s="41">
        <f>C45</f>
        <v>502.3933531746032</v>
      </c>
      <c r="E70" s="72">
        <f>D70*0.3</f>
        <v>150.71800595238096</v>
      </c>
      <c r="F70" s="73">
        <f>C70+E70</f>
        <v>709.5180059523809</v>
      </c>
    </row>
    <row r="71" spans="1:6" ht="15.75" customHeight="1" thickBot="1">
      <c r="A71" s="122" t="s">
        <v>18</v>
      </c>
      <c r="B71" s="123"/>
      <c r="C71" s="74">
        <f>H22</f>
        <v>49.3</v>
      </c>
      <c r="D71" s="74">
        <f>C46</f>
        <v>44.32353670634921</v>
      </c>
      <c r="E71" s="77">
        <f>D71*0.3</f>
        <v>13.297061011904763</v>
      </c>
      <c r="F71" s="78">
        <f>C71+E71</f>
        <v>62.597061011904756</v>
      </c>
    </row>
    <row r="72" spans="5:6" ht="15.75" customHeight="1">
      <c r="E72" s="47"/>
      <c r="F72" s="47"/>
    </row>
    <row r="73" spans="5:6" ht="15.75" customHeight="1">
      <c r="E73" s="47"/>
      <c r="F73" s="47"/>
    </row>
    <row r="74" spans="5:6" ht="15.75" customHeight="1">
      <c r="E74" s="47"/>
      <c r="F74" s="47"/>
    </row>
    <row r="75" spans="5:6" ht="15.75" customHeight="1">
      <c r="E75" s="47"/>
      <c r="F75" s="47"/>
    </row>
    <row r="76" spans="5:6" ht="15.75" customHeight="1">
      <c r="E76" s="47"/>
      <c r="F76" s="47"/>
    </row>
    <row r="77" spans="5:6" ht="15.75" customHeight="1">
      <c r="E77" s="47"/>
      <c r="F77" s="47"/>
    </row>
    <row r="78" spans="5:6" ht="15.75" customHeight="1">
      <c r="E78" s="47"/>
      <c r="F78" s="47"/>
    </row>
    <row r="79" spans="5:6" ht="15.75" customHeight="1">
      <c r="E79" s="47"/>
      <c r="F79" s="47"/>
    </row>
    <row r="80" spans="5:6" ht="15.75" customHeight="1">
      <c r="E80" s="47"/>
      <c r="F80" s="47"/>
    </row>
    <row r="81" spans="5:6" ht="15.75" customHeight="1">
      <c r="E81" s="47"/>
      <c r="F81" s="47"/>
    </row>
    <row r="82" spans="5:6" ht="15.75" customHeight="1">
      <c r="E82" s="47"/>
      <c r="F82" s="47"/>
    </row>
    <row r="83" spans="5:6" ht="15.75" customHeight="1">
      <c r="E83" s="47"/>
      <c r="F83" s="47"/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</sheetData>
  <mergeCells count="44">
    <mergeCell ref="A61:F61"/>
    <mergeCell ref="A71:B71"/>
    <mergeCell ref="A59:B59"/>
    <mergeCell ref="A60:B60"/>
    <mergeCell ref="A62:B62"/>
    <mergeCell ref="A63:B63"/>
    <mergeCell ref="A64:B64"/>
    <mergeCell ref="A69:B69"/>
    <mergeCell ref="A70:B70"/>
    <mergeCell ref="A65:B65"/>
    <mergeCell ref="A66:B66"/>
    <mergeCell ref="A67:B67"/>
    <mergeCell ref="A68:B68"/>
    <mergeCell ref="A44:B44"/>
    <mergeCell ref="A48:B48"/>
    <mergeCell ref="A45:B45"/>
    <mergeCell ref="A50:F50"/>
    <mergeCell ref="A51:B51"/>
    <mergeCell ref="A52:B52"/>
    <mergeCell ref="A58:B58"/>
    <mergeCell ref="F49:G49"/>
    <mergeCell ref="A49:B49"/>
    <mergeCell ref="F45:G45"/>
    <mergeCell ref="F46:G46"/>
    <mergeCell ref="F47:G47"/>
    <mergeCell ref="F48:G48"/>
    <mergeCell ref="A47:B47"/>
    <mergeCell ref="A2:G2"/>
    <mergeCell ref="A10:I10"/>
    <mergeCell ref="A24:H24"/>
    <mergeCell ref="F38:G38"/>
    <mergeCell ref="A16:O16"/>
    <mergeCell ref="A34:H36"/>
    <mergeCell ref="A37:H37"/>
    <mergeCell ref="F39:G39"/>
    <mergeCell ref="F41:G41"/>
    <mergeCell ref="F42:G42"/>
    <mergeCell ref="F43:G43"/>
    <mergeCell ref="F40:G40"/>
    <mergeCell ref="A57:B57"/>
    <mergeCell ref="A53:B53"/>
    <mergeCell ref="A54:B54"/>
    <mergeCell ref="A55:B55"/>
    <mergeCell ref="A56:B56"/>
  </mergeCells>
  <printOptions/>
  <pageMargins left="0.75" right="0.75" top="0.25" bottom="0.25" header="0.25" footer="0"/>
  <pageSetup fitToHeight="1" fitToWidth="1" horizontalDpi="300" verticalDpi="300" orientation="landscape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steinportp</cp:lastModifiedBy>
  <cp:lastPrinted>2007-05-29T15:10:47Z</cp:lastPrinted>
  <dcterms:created xsi:type="dcterms:W3CDTF">2006-05-13T03:08:15Z</dcterms:created>
  <dcterms:modified xsi:type="dcterms:W3CDTF">2007-05-29T23:24:17Z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